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VV SsFZ/Zápisnice a pozvánky VV/VV SsFZ 2023/VV SsFZ č.4 (20.04.2023)/"/>
    </mc:Choice>
  </mc:AlternateContent>
  <xr:revisionPtr revIDLastSave="12" documentId="13_ncr:4000b_{80101821-30DA-D64F-9837-B1CB997A66C1}" xr6:coauthVersionLast="47" xr6:coauthVersionMax="47" xr10:uidLastSave="{6075CDFF-EA45-B644-970A-F0716037EB51}"/>
  <bookViews>
    <workbookView xWindow="6200" yWindow="500" windowWidth="26220" windowHeight="19660" activeTab="3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časť'!$A$1:$D$37</definedName>
    <definedName name="_xlnm.Print_Area" localSheetId="0">rozpočet!$A$1:$I$22</definedName>
    <definedName name="_xlnm.Print_Area" localSheetId="1">rozpočet2!$A$1:$I$21</definedName>
    <definedName name="_xlnm.Print_Area" localSheetId="2">rozpočet3!$A$1:$F$42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C30" i="4" s="1"/>
  <c r="C31" i="4" s="1"/>
  <c r="C24" i="4"/>
  <c r="J20" i="1"/>
  <c r="C2" i="3"/>
  <c r="F19" i="3"/>
  <c r="B5" i="4"/>
  <c r="B2" i="3"/>
  <c r="F5" i="3" s="1"/>
  <c r="B9" i="4"/>
  <c r="E20" i="1"/>
  <c r="I16" i="1"/>
  <c r="I15" i="1"/>
  <c r="I14" i="1"/>
  <c r="I13" i="1"/>
  <c r="I12" i="1"/>
  <c r="I11" i="1"/>
  <c r="I10" i="1"/>
  <c r="I9" i="1"/>
  <c r="I17" i="1"/>
  <c r="I8" i="1"/>
  <c r="I7" i="1"/>
  <c r="I6" i="1"/>
  <c r="B14" i="4"/>
  <c r="B24" i="4"/>
  <c r="B29" i="4"/>
  <c r="B7" i="3"/>
  <c r="F10" i="3"/>
  <c r="H20" i="1"/>
  <c r="G20" i="1"/>
  <c r="F20" i="1"/>
  <c r="H21" i="2"/>
  <c r="G21" i="2"/>
  <c r="F21" i="2"/>
  <c r="E21" i="2"/>
  <c r="I7" i="2"/>
  <c r="F20" i="3"/>
  <c r="F16" i="3"/>
  <c r="F15" i="3"/>
  <c r="F11" i="3"/>
  <c r="F9" i="3"/>
  <c r="F8" i="3"/>
  <c r="F7" i="3"/>
  <c r="F6" i="3"/>
  <c r="I3" i="2"/>
  <c r="I20" i="2"/>
  <c r="I19" i="2"/>
  <c r="I17" i="2"/>
  <c r="I16" i="2"/>
  <c r="I15" i="2"/>
  <c r="I14" i="2"/>
  <c r="I11" i="2"/>
  <c r="I8" i="2"/>
  <c r="I6" i="2"/>
  <c r="I5" i="2"/>
  <c r="I4" i="2"/>
  <c r="I21" i="2"/>
  <c r="F4" i="3"/>
  <c r="I13" i="2"/>
  <c r="I10" i="2"/>
  <c r="B29" i="3"/>
  <c r="F14" i="3"/>
  <c r="I20" i="1"/>
  <c r="F3" i="3"/>
  <c r="F24" i="3" s="1"/>
</calcChain>
</file>

<file path=xl/sharedStrings.xml><?xml version="1.0" encoding="utf-8"?>
<sst xmlns="http://schemas.openxmlformats.org/spreadsheetml/2006/main" count="197" uniqueCount="156">
  <si>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</si>
  <si>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</si>
  <si>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</si>
  <si>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</si>
  <si>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</si>
  <si>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</si>
  <si>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</si>
  <si>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</si>
  <si>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</si>
  <si>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ZK SsFZ</t>
  </si>
  <si>
    <t>OK SsFZ</t>
  </si>
  <si>
    <t>RK SsFZ</t>
  </si>
  <si>
    <t>Rekapitulácia výdavkovej časti</t>
  </si>
  <si>
    <t>Položka</t>
  </si>
  <si>
    <t>Rekapitulácia:</t>
  </si>
  <si>
    <t>Príjmová časť</t>
  </si>
  <si>
    <t>zodpovedný</t>
  </si>
  <si>
    <t>štvrťrok</t>
  </si>
  <si>
    <t>rozpočet</t>
  </si>
  <si>
    <t>TMK SsFZ</t>
  </si>
  <si>
    <t>MaK SsFZ</t>
  </si>
  <si>
    <t>odmeny</t>
  </si>
  <si>
    <t>Porada sekret. ObFZ</t>
  </si>
  <si>
    <t>poštovné a diaľ. známky</t>
  </si>
  <si>
    <t>poistné (autá, DHIM, osoby)</t>
  </si>
  <si>
    <t>I. Nepredv. príjmy (odvol. a námiet. vklady)</t>
  </si>
  <si>
    <t>II. Prestupy a hosťovania a registrácie</t>
  </si>
  <si>
    <t>KR</t>
  </si>
  <si>
    <t>TMK</t>
  </si>
  <si>
    <t>I.</t>
  </si>
  <si>
    <t>II.</t>
  </si>
  <si>
    <t>III.</t>
  </si>
  <si>
    <t>IV.</t>
  </si>
  <si>
    <t>stravné</t>
  </si>
  <si>
    <t>V. Paušálne náhrady R a DZ</t>
  </si>
  <si>
    <t>spotreba PHM</t>
  </si>
  <si>
    <t>Spolu</t>
  </si>
  <si>
    <t>Spolu príjmy</t>
  </si>
  <si>
    <t>Predpokladané príjmy</t>
  </si>
  <si>
    <t>Predpokladané náklady v €</t>
  </si>
  <si>
    <t>mzdy (prac.zmluvy)</t>
  </si>
  <si>
    <t>Spolu - výdavky</t>
  </si>
  <si>
    <t>nájomné a iné</t>
  </si>
  <si>
    <t>KR SsFZ + TÚ + UD</t>
  </si>
  <si>
    <t>knihy a časopisy</t>
  </si>
  <si>
    <t>tlačivá a tlač pre komisie</t>
  </si>
  <si>
    <t>telefóny, mobily, internet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</si>
  <si>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</si>
  <si>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</si>
  <si>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</si>
  <si>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</si>
  <si>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</si>
  <si>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</si>
  <si>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</si>
  <si>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drobné nákupy-drob.predmety,medaile</t>
  </si>
  <si>
    <t>šport.poháre, suveníry, jubilanti</t>
  </si>
  <si>
    <t>poplatky  banke a iné</t>
  </si>
  <si>
    <t xml:space="preserve"> dohody, odmeny </t>
  </si>
  <si>
    <t>dohody  R a DZ</t>
  </si>
  <si>
    <t>Predpokladané výdavky</t>
  </si>
  <si>
    <t>Zimný seminár R III. ligy a PT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</si>
  <si>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</si>
  <si>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</si>
  <si>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</si>
  <si>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</si>
  <si>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</si>
  <si>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</si>
  <si>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</si>
  <si>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</si>
  <si>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</si>
  <si>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Licenčný seminár DZ</t>
  </si>
  <si>
    <t>ÚD KR</t>
  </si>
  <si>
    <t>VI. Príspevky  ObFZ</t>
  </si>
  <si>
    <t>VII.Príspevky na mládež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</si>
  <si>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</si>
  <si>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</si>
  <si>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</si>
  <si>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</si>
  <si>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</si>
  <si>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</si>
  <si>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XV. Mandátne zmluvy</t>
  </si>
  <si>
    <t>XVII. Nepredvídané výdavky</t>
  </si>
  <si>
    <t>FP všetkých R- marec</t>
  </si>
  <si>
    <t>Spoločné zasadnutie čl. komisií + VV SsFZ</t>
  </si>
  <si>
    <t>V. Reklama a propagácia (RS, web)</t>
  </si>
  <si>
    <t>VIII. Vklady účastníkov školení a seminárov</t>
  </si>
  <si>
    <t>X. Ostatné príjmy (dary, 2%, marketing)</t>
  </si>
  <si>
    <t>IV. Štartovné poplatky</t>
  </si>
  <si>
    <t>X. Cestovné (iné)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</si>
  <si>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</si>
  <si>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</si>
  <si>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</si>
  <si>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</si>
  <si>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</si>
  <si>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</si>
  <si>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 a zdrav. poistenie</t>
  </si>
  <si>
    <t>XIII. Zákonné soc.,zdrav.poistenie</t>
  </si>
  <si>
    <t>XVIII. Odpisy</t>
  </si>
  <si>
    <t xml:space="preserve">auditorské služby </t>
  </si>
  <si>
    <t>Vyhlásenie 11-tky SsFZ</t>
  </si>
  <si>
    <t>KŽF SsFZ</t>
  </si>
  <si>
    <t>II. a IV.</t>
  </si>
  <si>
    <t>Doškoľovacie semináre trénerov (8x)</t>
  </si>
  <si>
    <t>I. - IV</t>
  </si>
  <si>
    <t>I.-IV.</t>
  </si>
  <si>
    <t>Školenie a doškolenier R a DZ</t>
  </si>
  <si>
    <t>doškolenie tréneri</t>
  </si>
  <si>
    <t>DDNM (do 2400 €)</t>
  </si>
  <si>
    <t>rozpočet 2022</t>
  </si>
  <si>
    <t>Zimný seminár DZ III., IV. a V. ligy</t>
  </si>
  <si>
    <t>Zimný seminár R IV. a V. ligy</t>
  </si>
  <si>
    <t>Doškoľovací seminár R - licencia A</t>
  </si>
  <si>
    <t>FP III. ligy a PT - máj</t>
  </si>
  <si>
    <t>FP III. ligy + PT - september</t>
  </si>
  <si>
    <t>Rozpočet 2022</t>
  </si>
  <si>
    <t>XVI. Členské príspevky</t>
  </si>
  <si>
    <t>ceny a iné</t>
  </si>
  <si>
    <t>INÉ (KM, DK....)</t>
  </si>
  <si>
    <t>Porady s FK dospelí, mládež</t>
  </si>
  <si>
    <t>IX. Vklady FK - R a DZ + kompenzácia R mládež</t>
  </si>
  <si>
    <t>VK SsFZ</t>
  </si>
  <si>
    <t xml:space="preserve">       </t>
  </si>
  <si>
    <t>Aktív ŠTK a KM a KŽF</t>
  </si>
  <si>
    <t>Letný seminár RaDZ + FP R IV. a V.ligy</t>
  </si>
  <si>
    <t>čerpanie 2022</t>
  </si>
  <si>
    <t>Čerpanie 2022</t>
  </si>
  <si>
    <t>kancelárske  potreby</t>
  </si>
  <si>
    <t>nákup DHM, DDHM</t>
  </si>
  <si>
    <t>upomienkové a reklamné predmety</t>
  </si>
  <si>
    <t>iné ostatné služby</t>
  </si>
  <si>
    <t>nájomné + médiá a služby</t>
  </si>
  <si>
    <t xml:space="preserve">XV. Mandátne zmluvy </t>
  </si>
  <si>
    <t>Skutočnosť 2022</t>
  </si>
  <si>
    <t>III. Poplatky a pokuty, uznesenia VV</t>
  </si>
  <si>
    <t xml:space="preserve"> dotácie a príspevky na činnosť ObFZ </t>
  </si>
  <si>
    <t>dotácie  a príspevky na činnosť SsFZ a mládež</t>
  </si>
  <si>
    <t xml:space="preserve">VII. Dotácie a príspevky od SFZ </t>
  </si>
  <si>
    <t>dotácie a príspevky  na starostlivosť o talentovanú mládež</t>
  </si>
  <si>
    <t>XXI. Daň z úrokov</t>
  </si>
  <si>
    <t>XXI. Daň z príjmu</t>
  </si>
  <si>
    <t xml:space="preserve">XVI. Členské príspevky </t>
  </si>
  <si>
    <t>XIX. Dom futbalu</t>
  </si>
  <si>
    <t>XX. Dobrovoľnícke zmluvy</t>
  </si>
  <si>
    <t xml:space="preserve"> Čerpanie</t>
  </si>
  <si>
    <t xml:space="preserve"> k 31. 12. 2022</t>
  </si>
  <si>
    <t>+ zisk</t>
  </si>
  <si>
    <t>XI. Úroky</t>
  </si>
  <si>
    <t>XII. Ostatné výnovy - Dom futbalu</t>
  </si>
  <si>
    <t>XIV. Technické zhodnotenie prenajat. majetku</t>
  </si>
  <si>
    <t>XIII. Prijaté príspevky na infraštruk. Dom futbalu</t>
  </si>
  <si>
    <t>XV. Tržby z predaja drobného DHM</t>
  </si>
  <si>
    <t>Zostatok pokladničnej hotovosti k 31. 12 2022 = 541,11 €</t>
  </si>
  <si>
    <t>Zostatok bežného účtu k 31. 12. 2022 = 146 057,16 €</t>
  </si>
  <si>
    <t>Zostatok pôžičky ObFZ Veľký Krtíš =  1500,00€</t>
  </si>
  <si>
    <t>Čerpanie rozpočtu za rok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</si>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</sst>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[Red]\-#,##0.00\ &quot;€&quot;"/>
    <numFmt numFmtId="165" formatCode="_-* #,##0.00\ _€_-;\-* #,##0.00\ _€_-;_-* &quot;-&quot;??\ _€_-;_-@_-"/>
    <numFmt numFmtId="166" formatCode="#,##0.00_ ;\-#,##0.00\ "/>
    <numFmt numFmtId="167" formatCode="#,##0.00\ &quot;€&quot;"/>
    <numFmt numFmtId="168" formatCode="#,##0.00\ _€"/>
    <numFmt numFmtId="169" formatCode="0.000"/>
  </numFmts>
  <fonts count="29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sz val="12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  <font>
      <b/>
      <sz val="10"/>
      <name val="Univers CE"/>
      <charset val="238"/>
    </font>
    <font>
      <i/>
      <sz val="11"/>
      <name val="Univers CE"/>
      <charset val="238"/>
    </font>
    <font>
      <b/>
      <i/>
      <sz val="11"/>
      <name val="Univers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8" fillId="0" borderId="0" xfId="0" applyFont="1" applyAlignment="1">
      <alignment horizontal="center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0" fillId="2" borderId="14" xfId="0" applyFill="1" applyBorder="1"/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/>
    <xf numFmtId="0" fontId="12" fillId="2" borderId="10" xfId="0" applyFont="1" applyFill="1" applyBorder="1" applyAlignment="1">
      <alignment horizontal="left" vertical="center" wrapText="1"/>
    </xf>
    <xf numFmtId="0" fontId="18" fillId="0" borderId="0" xfId="0" applyFont="1"/>
    <xf numFmtId="0" fontId="15" fillId="0" borderId="17" xfId="0" applyFont="1" applyBorder="1"/>
    <xf numFmtId="49" fontId="19" fillId="0" borderId="18" xfId="0" applyNumberFormat="1" applyFont="1" applyBorder="1" applyAlignment="1">
      <alignment horizontal="center" vertical="center"/>
    </xf>
    <xf numFmtId="2" fontId="13" fillId="2" borderId="14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0" fontId="9" fillId="2" borderId="9" xfId="0" applyFont="1" applyFill="1" applyBorder="1"/>
    <xf numFmtId="2" fontId="13" fillId="2" borderId="2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/>
    </xf>
    <xf numFmtId="0" fontId="2" fillId="2" borderId="25" xfId="0" applyFont="1" applyFill="1" applyBorder="1" applyAlignment="1">
      <alignment horizontal="center" vertical="center"/>
    </xf>
    <xf numFmtId="0" fontId="15" fillId="2" borderId="13" xfId="0" applyFont="1" applyFill="1" applyBorder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13" fillId="2" borderId="30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24" fillId="2" borderId="2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65" fontId="21" fillId="0" borderId="3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/>
    <xf numFmtId="0" fontId="12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21" fillId="3" borderId="31" xfId="0" applyFont="1" applyFill="1" applyBorder="1" applyAlignment="1">
      <alignment vertical="center"/>
    </xf>
    <xf numFmtId="2" fontId="0" fillId="0" borderId="0" xfId="0" applyNumberFormat="1"/>
    <xf numFmtId="165" fontId="21" fillId="5" borderId="33" xfId="0" applyNumberFormat="1" applyFont="1" applyFill="1" applyBorder="1" applyAlignment="1">
      <alignment horizontal="center"/>
    </xf>
    <xf numFmtId="165" fontId="16" fillId="0" borderId="33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165" fontId="9" fillId="0" borderId="41" xfId="0" applyNumberFormat="1" applyFont="1" applyBorder="1" applyAlignment="1">
      <alignment horizontal="center"/>
    </xf>
    <xf numFmtId="165" fontId="13" fillId="6" borderId="3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65" fontId="13" fillId="0" borderId="44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/>
    </xf>
    <xf numFmtId="165" fontId="13" fillId="0" borderId="33" xfId="0" applyNumberFormat="1" applyFont="1" applyBorder="1" applyAlignment="1">
      <alignment horizontal="center"/>
    </xf>
    <xf numFmtId="0" fontId="19" fillId="8" borderId="10" xfId="0" applyFont="1" applyFill="1" applyBorder="1"/>
    <xf numFmtId="0" fontId="0" fillId="0" borderId="0" xfId="0" applyAlignment="1">
      <alignment vertical="top"/>
    </xf>
    <xf numFmtId="165" fontId="19" fillId="0" borderId="33" xfId="0" applyNumberFormat="1" applyFont="1" applyBorder="1" applyAlignment="1">
      <alignment horizontal="center"/>
    </xf>
    <xf numFmtId="0" fontId="9" fillId="5" borderId="46" xfId="0" applyFont="1" applyFill="1" applyBorder="1"/>
    <xf numFmtId="165" fontId="21" fillId="5" borderId="40" xfId="0" applyNumberFormat="1" applyFont="1" applyFill="1" applyBorder="1" applyAlignment="1">
      <alignment horizontal="center"/>
    </xf>
    <xf numFmtId="0" fontId="9" fillId="5" borderId="9" xfId="0" applyFont="1" applyFill="1" applyBorder="1"/>
    <xf numFmtId="0" fontId="3" fillId="8" borderId="10" xfId="0" applyFont="1" applyFill="1" applyBorder="1" applyAlignment="1">
      <alignment horizontal="left" vertical="center" wrapText="1"/>
    </xf>
    <xf numFmtId="165" fontId="21" fillId="0" borderId="41" xfId="0" applyNumberFormat="1" applyFont="1" applyBorder="1" applyAlignment="1">
      <alignment horizontal="center" vertical="center"/>
    </xf>
    <xf numFmtId="165" fontId="21" fillId="0" borderId="44" xfId="0" applyNumberFormat="1" applyFont="1" applyBorder="1" applyAlignment="1">
      <alignment horizontal="center" vertical="center"/>
    </xf>
    <xf numFmtId="165" fontId="21" fillId="0" borderId="40" xfId="0" applyNumberFormat="1" applyFont="1" applyBorder="1" applyAlignment="1">
      <alignment horizontal="center" vertical="center"/>
    </xf>
    <xf numFmtId="165" fontId="21" fillId="7" borderId="31" xfId="0" applyNumberFormat="1" applyFont="1" applyFill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/>
    </xf>
    <xf numFmtId="165" fontId="0" fillId="0" borderId="0" xfId="0" applyNumberFormat="1"/>
    <xf numFmtId="0" fontId="3" fillId="2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left" vertical="top" wrapText="1"/>
    </xf>
    <xf numFmtId="166" fontId="25" fillId="0" borderId="32" xfId="0" applyNumberFormat="1" applyFont="1" applyBorder="1" applyAlignment="1">
      <alignment horizontal="center" vertical="center"/>
    </xf>
    <xf numFmtId="168" fontId="25" fillId="0" borderId="48" xfId="0" applyNumberFormat="1" applyFont="1" applyBorder="1" applyAlignment="1">
      <alignment vertical="center"/>
    </xf>
    <xf numFmtId="0" fontId="21" fillId="3" borderId="31" xfId="0" applyFont="1" applyFill="1" applyBorder="1"/>
    <xf numFmtId="168" fontId="25" fillId="0" borderId="49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6" fillId="0" borderId="0" xfId="0" applyFont="1"/>
    <xf numFmtId="0" fontId="9" fillId="2" borderId="10" xfId="0" applyFont="1" applyFill="1" applyBorder="1"/>
    <xf numFmtId="0" fontId="23" fillId="11" borderId="31" xfId="0" applyFont="1" applyFill="1" applyBorder="1" applyAlignment="1">
      <alignment vertical="center"/>
    </xf>
    <xf numFmtId="0" fontId="26" fillId="11" borderId="31" xfId="0" applyFont="1" applyFill="1" applyBorder="1" applyAlignment="1">
      <alignment vertical="center"/>
    </xf>
    <xf numFmtId="0" fontId="0" fillId="11" borderId="31" xfId="0" applyFill="1" applyBorder="1" applyAlignment="1">
      <alignment vertical="center"/>
    </xf>
    <xf numFmtId="167" fontId="9" fillId="11" borderId="31" xfId="0" applyNumberFormat="1" applyFont="1" applyFill="1" applyBorder="1" applyAlignment="1">
      <alignment horizontal="center" vertical="center"/>
    </xf>
    <xf numFmtId="167" fontId="0" fillId="11" borderId="31" xfId="0" applyNumberFormat="1" applyFill="1" applyBorder="1" applyAlignment="1">
      <alignment vertical="center"/>
    </xf>
    <xf numFmtId="167" fontId="19" fillId="0" borderId="0" xfId="0" applyNumberFormat="1" applyFont="1" applyAlignment="1">
      <alignment horizontal="center"/>
    </xf>
    <xf numFmtId="167" fontId="19" fillId="11" borderId="31" xfId="0" applyNumberFormat="1" applyFont="1" applyFill="1" applyBorder="1" applyAlignment="1">
      <alignment horizontal="center" vertical="center"/>
    </xf>
    <xf numFmtId="167" fontId="19" fillId="11" borderId="31" xfId="0" applyNumberFormat="1" applyFont="1" applyFill="1" applyBorder="1" applyAlignment="1">
      <alignment horizontal="center"/>
    </xf>
    <xf numFmtId="167" fontId="21" fillId="11" borderId="31" xfId="0" applyNumberFormat="1" applyFont="1" applyFill="1" applyBorder="1" applyAlignment="1">
      <alignment horizontal="center"/>
    </xf>
    <xf numFmtId="167" fontId="21" fillId="11" borderId="31" xfId="0" applyNumberFormat="1" applyFont="1" applyFill="1" applyBorder="1" applyAlignment="1">
      <alignment horizontal="center" vertical="center"/>
    </xf>
    <xf numFmtId="167" fontId="21" fillId="3" borderId="31" xfId="0" applyNumberFormat="1" applyFont="1" applyFill="1" applyBorder="1" applyAlignment="1">
      <alignment horizontal="center" vertical="center"/>
    </xf>
    <xf numFmtId="167" fontId="13" fillId="3" borderId="31" xfId="0" applyNumberFormat="1" applyFont="1" applyFill="1" applyBorder="1" applyAlignment="1">
      <alignment horizontal="center" vertical="center"/>
    </xf>
    <xf numFmtId="167" fontId="21" fillId="0" borderId="31" xfId="0" applyNumberFormat="1" applyFont="1" applyBorder="1" applyAlignment="1">
      <alignment horizontal="center" vertical="center"/>
    </xf>
    <xf numFmtId="165" fontId="21" fillId="12" borderId="7" xfId="0" applyNumberFormat="1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vertical="center"/>
    </xf>
    <xf numFmtId="0" fontId="23" fillId="3" borderId="32" xfId="0" applyFont="1" applyFill="1" applyBorder="1" applyAlignment="1">
      <alignment vertical="center"/>
    </xf>
    <xf numFmtId="0" fontId="21" fillId="11" borderId="3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1" fillId="2" borderId="8" xfId="0" applyFont="1" applyFill="1" applyBorder="1"/>
    <xf numFmtId="165" fontId="21" fillId="5" borderId="40" xfId="0" applyNumberFormat="1" applyFont="1" applyFill="1" applyBorder="1"/>
    <xf numFmtId="167" fontId="21" fillId="11" borderId="31" xfId="0" applyNumberFormat="1" applyFont="1" applyFill="1" applyBorder="1" applyAlignment="1">
      <alignment vertical="center"/>
    </xf>
    <xf numFmtId="2" fontId="21" fillId="0" borderId="55" xfId="0" applyNumberFormat="1" applyFont="1" applyBorder="1" applyAlignment="1">
      <alignment vertical="center"/>
    </xf>
    <xf numFmtId="0" fontId="19" fillId="3" borderId="31" xfId="0" applyFont="1" applyFill="1" applyBorder="1"/>
    <xf numFmtId="165" fontId="21" fillId="5" borderId="33" xfId="0" applyNumberFormat="1" applyFont="1" applyFill="1" applyBorder="1"/>
    <xf numFmtId="2" fontId="21" fillId="0" borderId="0" xfId="0" applyNumberFormat="1" applyFont="1" applyAlignment="1">
      <alignment vertical="center"/>
    </xf>
    <xf numFmtId="0" fontId="9" fillId="6" borderId="40" xfId="0" applyFont="1" applyFill="1" applyBorder="1" applyAlignment="1">
      <alignment vertical="center"/>
    </xf>
    <xf numFmtId="2" fontId="21" fillId="6" borderId="40" xfId="0" applyNumberFormat="1" applyFont="1" applyFill="1" applyBorder="1" applyAlignment="1">
      <alignment vertical="center"/>
    </xf>
    <xf numFmtId="164" fontId="21" fillId="5" borderId="33" xfId="0" applyNumberFormat="1" applyFont="1" applyFill="1" applyBorder="1"/>
    <xf numFmtId="0" fontId="9" fillId="7" borderId="33" xfId="0" applyFont="1" applyFill="1" applyBorder="1" applyAlignment="1">
      <alignment vertical="center"/>
    </xf>
    <xf numFmtId="2" fontId="21" fillId="7" borderId="33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165" fontId="21" fillId="5" borderId="33" xfId="0" applyNumberFormat="1" applyFont="1" applyFill="1" applyBorder="1" applyAlignment="1">
      <alignment vertical="center"/>
    </xf>
    <xf numFmtId="0" fontId="9" fillId="0" borderId="33" xfId="0" applyFont="1" applyBorder="1" applyAlignment="1">
      <alignment vertical="center"/>
    </xf>
    <xf numFmtId="2" fontId="21" fillId="9" borderId="33" xfId="0" applyNumberFormat="1" applyFont="1" applyFill="1" applyBorder="1" applyAlignment="1">
      <alignment vertical="center"/>
    </xf>
    <xf numFmtId="169" fontId="21" fillId="0" borderId="0" xfId="0" applyNumberFormat="1" applyFont="1" applyAlignment="1">
      <alignment vertical="center"/>
    </xf>
    <xf numFmtId="0" fontId="0" fillId="0" borderId="9" xfId="0" applyBorder="1" applyAlignment="1">
      <alignment vertical="center"/>
    </xf>
    <xf numFmtId="165" fontId="19" fillId="0" borderId="33" xfId="0" applyNumberFormat="1" applyFont="1" applyBorder="1" applyAlignment="1">
      <alignment vertical="center"/>
    </xf>
    <xf numFmtId="167" fontId="19" fillId="11" borderId="3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0" fontId="11" fillId="2" borderId="9" xfId="0" applyFont="1" applyFill="1" applyBorder="1" applyAlignment="1">
      <alignment vertical="center"/>
    </xf>
    <xf numFmtId="0" fontId="9" fillId="0" borderId="41" xfId="0" applyFont="1" applyBorder="1" applyAlignment="1">
      <alignment vertical="center"/>
    </xf>
    <xf numFmtId="2" fontId="21" fillId="9" borderId="41" xfId="0" applyNumberFormat="1" applyFont="1" applyFill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2" fontId="23" fillId="9" borderId="7" xfId="0" applyNumberFormat="1" applyFont="1" applyFill="1" applyBorder="1" applyAlignment="1">
      <alignment vertical="center"/>
    </xf>
    <xf numFmtId="2" fontId="19" fillId="0" borderId="55" xfId="0" applyNumberFormat="1" applyFont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165" fontId="23" fillId="12" borderId="32" xfId="0" applyNumberFormat="1" applyFont="1" applyFill="1" applyBorder="1" applyAlignment="1">
      <alignment vertical="center"/>
    </xf>
    <xf numFmtId="167" fontId="21" fillId="3" borderId="3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0" fillId="2" borderId="10" xfId="0" applyFont="1" applyFill="1" applyBorder="1" applyAlignment="1">
      <alignment vertical="center"/>
    </xf>
    <xf numFmtId="0" fontId="20" fillId="2" borderId="26" xfId="0" applyFont="1" applyFill="1" applyBorder="1" applyAlignment="1">
      <alignment vertical="center"/>
    </xf>
    <xf numFmtId="165" fontId="21" fillId="5" borderId="41" xfId="0" applyNumberFormat="1" applyFont="1" applyFill="1" applyBorder="1" applyAlignment="1">
      <alignment vertical="center"/>
    </xf>
    <xf numFmtId="0" fontId="14" fillId="2" borderId="38" xfId="0" applyFont="1" applyFill="1" applyBorder="1" applyAlignment="1">
      <alignment vertical="center"/>
    </xf>
    <xf numFmtId="165" fontId="21" fillId="4" borderId="45" xfId="0" applyNumberFormat="1" applyFont="1" applyFill="1" applyBorder="1" applyAlignment="1">
      <alignment vertical="center"/>
    </xf>
    <xf numFmtId="167" fontId="19" fillId="11" borderId="39" xfId="0" applyNumberFormat="1" applyFont="1" applyFill="1" applyBorder="1" applyAlignment="1">
      <alignment horizontal="center" vertical="center"/>
    </xf>
    <xf numFmtId="167" fontId="19" fillId="11" borderId="47" xfId="0" applyNumberFormat="1" applyFont="1" applyFill="1" applyBorder="1" applyAlignment="1">
      <alignment horizontal="center" vertical="center"/>
    </xf>
    <xf numFmtId="167" fontId="19" fillId="11" borderId="38" xfId="0" applyNumberFormat="1" applyFont="1" applyFill="1" applyBorder="1" applyAlignment="1">
      <alignment horizontal="center" vertical="center"/>
    </xf>
    <xf numFmtId="0" fontId="0" fillId="0" borderId="0" xfId="0"/>
    <xf numFmtId="0" fontId="21" fillId="3" borderId="39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7" fillId="2" borderId="54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6" fillId="0" borderId="0" xfId="0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showGridLines="0" workbookViewId="0">
      <selection sqref="A1:J20"/>
    </sheetView>
  </sheetViews>
  <sheetFormatPr baseColWidth="10" defaultColWidth="8.796875" defaultRowHeight="13"/>
  <cols>
    <col min="1" max="1" width="33.59765625" customWidth="1"/>
    <col min="2" max="4" width="10.3984375" customWidth="1"/>
    <col min="5" max="5" width="12.3984375" customWidth="1"/>
    <col min="6" max="6" width="13.3984375" customWidth="1"/>
    <col min="7" max="8" width="12.3984375" customWidth="1"/>
    <col min="9" max="9" width="15.59765625" customWidth="1"/>
    <col min="10" max="10" width="13.3984375" customWidth="1"/>
    <col min="11" max="11" width="11.796875" bestFit="1" customWidth="1"/>
  </cols>
  <sheetData>
    <row r="1" spans="1:17" ht="40" customHeight="1">
      <c r="A1" s="181" t="s">
        <v>65</v>
      </c>
      <c r="B1" s="181"/>
      <c r="C1" s="181"/>
      <c r="D1" s="181"/>
      <c r="E1" s="181"/>
      <c r="F1" s="181"/>
      <c r="G1" s="181"/>
      <c r="H1" s="181"/>
    </row>
    <row r="2" spans="1:17" ht="40" customHeight="1" thickBot="1">
      <c r="A2" s="182" t="s">
        <v>154</v>
      </c>
      <c r="B2" s="182"/>
      <c r="C2" s="182"/>
      <c r="D2" s="182"/>
      <c r="E2" s="182"/>
      <c r="F2" s="182"/>
      <c r="G2" s="182"/>
      <c r="H2" s="182"/>
      <c r="I2" s="83"/>
    </row>
    <row r="3" spans="1:17" ht="3.75" hidden="1" customHeight="1" thickBot="1">
      <c r="A3" s="3"/>
      <c r="B3" s="4"/>
      <c r="C3" s="4"/>
      <c r="D3" s="4"/>
      <c r="E3" s="4"/>
      <c r="F3" s="4"/>
      <c r="G3" s="4"/>
      <c r="H3" s="4"/>
    </row>
    <row r="4" spans="1:17" ht="20" customHeight="1" thickBot="1">
      <c r="A4" s="183" t="s">
        <v>66</v>
      </c>
      <c r="B4" s="185" t="s">
        <v>0</v>
      </c>
      <c r="C4" s="187" t="s">
        <v>16</v>
      </c>
      <c r="D4" s="17" t="s">
        <v>1</v>
      </c>
      <c r="E4" s="189" t="s">
        <v>39</v>
      </c>
      <c r="F4" s="190"/>
      <c r="G4" s="190"/>
      <c r="H4" s="190"/>
      <c r="I4" s="179" t="s">
        <v>108</v>
      </c>
      <c r="J4" s="115" t="s">
        <v>143</v>
      </c>
    </row>
    <row r="5" spans="1:17" ht="60.75" customHeight="1" thickBot="1">
      <c r="A5" s="184"/>
      <c r="B5" s="186"/>
      <c r="C5" s="188"/>
      <c r="D5" s="109" t="s">
        <v>17</v>
      </c>
      <c r="E5" s="108" t="s">
        <v>2</v>
      </c>
      <c r="F5" s="53" t="s">
        <v>68</v>
      </c>
      <c r="G5" s="106" t="s">
        <v>69</v>
      </c>
      <c r="H5" s="107" t="s">
        <v>21</v>
      </c>
      <c r="I5" s="180"/>
      <c r="J5" s="116" t="s">
        <v>144</v>
      </c>
    </row>
    <row r="6" spans="1:17" ht="25" customHeight="1">
      <c r="A6" s="94" t="s">
        <v>60</v>
      </c>
      <c r="B6" s="75">
        <v>55</v>
      </c>
      <c r="C6" s="76" t="s">
        <v>27</v>
      </c>
      <c r="D6" s="77" t="s">
        <v>29</v>
      </c>
      <c r="E6" s="22">
        <v>150</v>
      </c>
      <c r="F6" s="78">
        <v>5500</v>
      </c>
      <c r="G6" s="22">
        <v>600</v>
      </c>
      <c r="H6" s="46">
        <v>150</v>
      </c>
      <c r="I6" s="79">
        <f>E6+F6+G6+H6</f>
        <v>6400</v>
      </c>
      <c r="J6" s="175">
        <v>3026.15</v>
      </c>
    </row>
    <row r="7" spans="1:17" ht="25" customHeight="1">
      <c r="A7" s="95" t="s">
        <v>109</v>
      </c>
      <c r="B7" s="5">
        <v>70</v>
      </c>
      <c r="C7" s="58" t="s">
        <v>27</v>
      </c>
      <c r="D7" s="59" t="s">
        <v>29</v>
      </c>
      <c r="E7" s="20">
        <v>150</v>
      </c>
      <c r="F7" s="80">
        <v>6650</v>
      </c>
      <c r="G7" s="20">
        <v>500</v>
      </c>
      <c r="H7" s="47">
        <v>150</v>
      </c>
      <c r="I7" s="81">
        <f>E7+F7+G7+H7</f>
        <v>7450</v>
      </c>
      <c r="J7" s="176"/>
      <c r="Q7" s="54"/>
    </row>
    <row r="8" spans="1:17" ht="25" customHeight="1" thickBot="1">
      <c r="A8" s="95" t="s">
        <v>110</v>
      </c>
      <c r="B8" s="5">
        <v>119</v>
      </c>
      <c r="C8" s="58" t="s">
        <v>27</v>
      </c>
      <c r="D8" s="59" t="s">
        <v>29</v>
      </c>
      <c r="E8" s="20">
        <v>0</v>
      </c>
      <c r="F8" s="80">
        <v>1800</v>
      </c>
      <c r="G8" s="20">
        <v>350</v>
      </c>
      <c r="H8" s="47">
        <v>150</v>
      </c>
      <c r="I8" s="81">
        <f>E8+F8+G8+H8</f>
        <v>2300</v>
      </c>
      <c r="J8" s="177"/>
    </row>
    <row r="9" spans="1:17" ht="25" customHeight="1" thickBot="1">
      <c r="A9" s="95" t="s">
        <v>82</v>
      </c>
      <c r="B9" s="5">
        <v>167</v>
      </c>
      <c r="C9" s="58" t="s">
        <v>27</v>
      </c>
      <c r="D9" s="59" t="s">
        <v>29</v>
      </c>
      <c r="E9" s="20">
        <v>120</v>
      </c>
      <c r="F9" s="80">
        <v>0</v>
      </c>
      <c r="G9" s="20">
        <v>200</v>
      </c>
      <c r="H9" s="47">
        <v>0</v>
      </c>
      <c r="I9" s="81">
        <f>E9+F9+G9+H9</f>
        <v>320</v>
      </c>
      <c r="J9" s="118">
        <v>600</v>
      </c>
    </row>
    <row r="10" spans="1:17" ht="25" customHeight="1" thickBot="1">
      <c r="A10" s="95" t="s">
        <v>111</v>
      </c>
      <c r="B10" s="5">
        <v>20</v>
      </c>
      <c r="C10" s="58" t="s">
        <v>27</v>
      </c>
      <c r="D10" s="59" t="s">
        <v>30</v>
      </c>
      <c r="E10" s="20">
        <v>120</v>
      </c>
      <c r="F10" s="80">
        <v>200</v>
      </c>
      <c r="G10" s="20">
        <v>300</v>
      </c>
      <c r="H10" s="47">
        <v>250</v>
      </c>
      <c r="I10" s="81">
        <f>H10+G10+F10+E10</f>
        <v>870</v>
      </c>
      <c r="J10" s="119"/>
    </row>
    <row r="11" spans="1:17" ht="25" customHeight="1" thickBot="1">
      <c r="A11" s="95" t="s">
        <v>70</v>
      </c>
      <c r="B11" s="5">
        <v>8</v>
      </c>
      <c r="C11" s="58" t="s">
        <v>71</v>
      </c>
      <c r="D11" s="59" t="s">
        <v>30</v>
      </c>
      <c r="E11" s="20">
        <v>0</v>
      </c>
      <c r="F11" s="80">
        <v>80</v>
      </c>
      <c r="G11" s="20">
        <v>0</v>
      </c>
      <c r="H11" s="47">
        <v>0</v>
      </c>
      <c r="I11" s="81">
        <f>H11+G11+F11+E11</f>
        <v>80</v>
      </c>
      <c r="J11" s="118">
        <v>3480.52</v>
      </c>
    </row>
    <row r="12" spans="1:17" ht="26" customHeight="1" thickBot="1">
      <c r="A12" s="95" t="s">
        <v>112</v>
      </c>
      <c r="B12" s="5">
        <v>49</v>
      </c>
      <c r="C12" s="58" t="s">
        <v>27</v>
      </c>
      <c r="D12" s="59" t="s">
        <v>30</v>
      </c>
      <c r="E12" s="20">
        <v>120</v>
      </c>
      <c r="F12" s="20">
        <v>0</v>
      </c>
      <c r="G12" s="20">
        <v>200</v>
      </c>
      <c r="H12" s="47">
        <v>0</v>
      </c>
      <c r="I12" s="81">
        <f>H12+G12+F12+E12</f>
        <v>320</v>
      </c>
      <c r="J12" s="119"/>
    </row>
    <row r="13" spans="1:17" ht="26" customHeight="1" thickBot="1">
      <c r="A13" s="95" t="s">
        <v>123</v>
      </c>
      <c r="B13" s="5">
        <v>235</v>
      </c>
      <c r="C13" s="58" t="s">
        <v>27</v>
      </c>
      <c r="D13" s="59" t="s">
        <v>30</v>
      </c>
      <c r="E13" s="20">
        <v>120</v>
      </c>
      <c r="F13" s="20">
        <v>0</v>
      </c>
      <c r="G13" s="20">
        <v>150</v>
      </c>
      <c r="H13" s="47">
        <v>0</v>
      </c>
      <c r="I13" s="81">
        <f>E13+F13+G13+H13</f>
        <v>270</v>
      </c>
      <c r="J13" s="118">
        <v>2359</v>
      </c>
    </row>
    <row r="14" spans="1:17" ht="26" customHeight="1" thickBot="1">
      <c r="A14" s="95" t="s">
        <v>113</v>
      </c>
      <c r="B14" s="5">
        <v>50</v>
      </c>
      <c r="C14" s="58" t="s">
        <v>27</v>
      </c>
      <c r="D14" s="59" t="s">
        <v>31</v>
      </c>
      <c r="E14" s="20">
        <v>140</v>
      </c>
      <c r="F14" s="20">
        <v>0</v>
      </c>
      <c r="G14" s="20">
        <v>200</v>
      </c>
      <c r="H14" s="47">
        <v>0</v>
      </c>
      <c r="I14" s="81">
        <f>H14+G14+F14+E14</f>
        <v>340</v>
      </c>
      <c r="J14" s="119"/>
    </row>
    <row r="15" spans="1:17" ht="25" customHeight="1" thickBot="1">
      <c r="A15" s="95" t="s">
        <v>102</v>
      </c>
      <c r="B15" s="5">
        <v>500</v>
      </c>
      <c r="C15" s="58" t="s">
        <v>28</v>
      </c>
      <c r="D15" s="59" t="s">
        <v>103</v>
      </c>
      <c r="E15" s="20">
        <v>100</v>
      </c>
      <c r="F15" s="20">
        <v>1500</v>
      </c>
      <c r="G15" s="20">
        <v>500</v>
      </c>
      <c r="H15" s="47">
        <v>3400</v>
      </c>
      <c r="I15" s="81">
        <f>H15+G15+F15+E15</f>
        <v>5500</v>
      </c>
      <c r="J15" s="118">
        <v>2117.0100000000002</v>
      </c>
    </row>
    <row r="16" spans="1:17" ht="25" customHeight="1" thickBot="1">
      <c r="A16" s="95" t="s">
        <v>117</v>
      </c>
      <c r="B16" s="5"/>
      <c r="C16" s="58"/>
      <c r="D16" s="59"/>
      <c r="E16" s="20">
        <v>300</v>
      </c>
      <c r="F16" s="20">
        <v>1500</v>
      </c>
      <c r="G16" s="20">
        <v>800</v>
      </c>
      <c r="H16" s="47"/>
      <c r="I16" s="81">
        <f>H16+G16+F16+E16</f>
        <v>2600</v>
      </c>
      <c r="J16" s="119"/>
    </row>
    <row r="17" spans="1:11" ht="25" hidden="1" customHeight="1">
      <c r="A17" s="95"/>
      <c r="B17" s="5"/>
      <c r="C17" s="58"/>
      <c r="D17" s="59"/>
      <c r="E17" s="20"/>
      <c r="F17" s="20"/>
      <c r="G17" s="20"/>
      <c r="H17" s="47"/>
      <c r="I17" s="72">
        <f>SUM(I6:I16)</f>
        <v>26450</v>
      </c>
      <c r="J17" s="117"/>
    </row>
    <row r="18" spans="1:11" ht="25" hidden="1" customHeight="1">
      <c r="A18" s="96"/>
      <c r="B18" s="34"/>
      <c r="C18" s="60"/>
      <c r="D18" s="61"/>
      <c r="E18" s="35"/>
      <c r="F18" s="35"/>
      <c r="G18" s="35"/>
      <c r="H18" s="49"/>
      <c r="I18" s="72"/>
      <c r="J18" s="117"/>
    </row>
    <row r="19" spans="1:11" ht="25" hidden="1" customHeight="1" thickBot="1">
      <c r="A19" s="97"/>
      <c r="B19" s="37"/>
      <c r="C19" s="62"/>
      <c r="D19" s="62"/>
      <c r="E19" s="38"/>
      <c r="F19" s="38"/>
      <c r="G19" s="38"/>
      <c r="H19" s="50"/>
      <c r="I19" s="73"/>
      <c r="J19" s="117"/>
    </row>
    <row r="20" spans="1:11" ht="35" customHeight="1" thickBot="1">
      <c r="A20" s="98" t="s">
        <v>3</v>
      </c>
      <c r="B20" s="63"/>
      <c r="C20" s="64"/>
      <c r="D20" s="65"/>
      <c r="E20" s="36">
        <f>E6+E7+E8+E9+E10+E11+E12+E13+E14+E15+E16</f>
        <v>1320</v>
      </c>
      <c r="F20" s="36">
        <f>F6+F7+F8+F9+F10+F11+F12+F13+F14+F15+F16</f>
        <v>17230</v>
      </c>
      <c r="G20" s="36">
        <f>G6+G7+G8+G9+G10+G11+G12+G13+G14+G15+G16</f>
        <v>3800</v>
      </c>
      <c r="H20" s="51">
        <f>H6+H7+H8+H9+H10+H11+H12+H13+H14+H15+H16</f>
        <v>4100</v>
      </c>
      <c r="I20" s="74">
        <f>I6+I7+I8+I9+I10+I11+I12+I13+I14+I15+I16</f>
        <v>26450</v>
      </c>
      <c r="J20" s="126">
        <f>SUM(J4:J19)</f>
        <v>11582.68</v>
      </c>
      <c r="K20" s="99"/>
    </row>
    <row r="21" spans="1:11" ht="25" customHeight="1">
      <c r="A21" s="178" t="s">
        <v>121</v>
      </c>
      <c r="B21" s="178"/>
      <c r="C21" s="178"/>
      <c r="D21" s="178"/>
      <c r="E21" s="178"/>
      <c r="F21" s="178"/>
      <c r="G21" s="178"/>
      <c r="H21" s="178"/>
      <c r="I21" s="178"/>
      <c r="J21" s="23"/>
    </row>
    <row r="22" spans="1:11" ht="15.75" customHeight="1">
      <c r="A22" s="178"/>
      <c r="B22" s="178"/>
      <c r="C22" s="178"/>
      <c r="D22" s="178"/>
      <c r="E22" s="178"/>
      <c r="F22" s="178"/>
      <c r="G22" s="178"/>
      <c r="H22" s="178"/>
      <c r="I22" s="178"/>
    </row>
  </sheetData>
  <mergeCells count="10">
    <mergeCell ref="J6:J8"/>
    <mergeCell ref="A22:I22"/>
    <mergeCell ref="I4:I5"/>
    <mergeCell ref="A1:H1"/>
    <mergeCell ref="A2:H2"/>
    <mergeCell ref="A4:A5"/>
    <mergeCell ref="B4:B5"/>
    <mergeCell ref="C4:C5"/>
    <mergeCell ref="E4:H4"/>
    <mergeCell ref="A21:I21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showGridLines="0" zoomScale="112" zoomScaleNormal="112" workbookViewId="0">
      <selection sqref="A1:J21"/>
    </sheetView>
  </sheetViews>
  <sheetFormatPr baseColWidth="10" defaultColWidth="8.796875" defaultRowHeight="13"/>
  <cols>
    <col min="1" max="1" width="22" customWidth="1"/>
    <col min="2" max="4" width="8.3984375" customWidth="1"/>
    <col min="5" max="5" width="13.3984375" customWidth="1"/>
    <col min="6" max="6" width="12.796875" customWidth="1"/>
    <col min="7" max="7" width="14.796875" customWidth="1"/>
    <col min="8" max="8" width="11.796875" customWidth="1"/>
    <col min="9" max="9" width="16.3984375" customWidth="1"/>
    <col min="10" max="10" width="14" customWidth="1"/>
  </cols>
  <sheetData>
    <row r="1" spans="1:10" ht="18" customHeight="1" thickBot="1">
      <c r="A1" s="193" t="s">
        <v>47</v>
      </c>
      <c r="B1" s="197" t="s">
        <v>0</v>
      </c>
      <c r="C1" s="195" t="s">
        <v>4</v>
      </c>
      <c r="D1" s="199" t="s">
        <v>1</v>
      </c>
      <c r="E1" s="189" t="s">
        <v>39</v>
      </c>
      <c r="F1" s="192"/>
      <c r="G1" s="192"/>
      <c r="H1" s="190"/>
      <c r="I1" s="67" t="s">
        <v>18</v>
      </c>
      <c r="J1" s="191" t="s">
        <v>124</v>
      </c>
    </row>
    <row r="2" spans="1:10" ht="18" customHeight="1" thickBot="1">
      <c r="A2" s="194"/>
      <c r="B2" s="198"/>
      <c r="C2" s="196"/>
      <c r="D2" s="200"/>
      <c r="E2" s="110" t="s">
        <v>2</v>
      </c>
      <c r="F2" s="111" t="s">
        <v>33</v>
      </c>
      <c r="G2" s="111" t="s">
        <v>42</v>
      </c>
      <c r="H2" s="112" t="s">
        <v>116</v>
      </c>
      <c r="I2" s="66">
        <v>2022</v>
      </c>
      <c r="J2" s="191"/>
    </row>
    <row r="3" spans="1:10" ht="23" customHeight="1" thickBot="1">
      <c r="A3" s="13" t="s">
        <v>61</v>
      </c>
      <c r="B3" s="8">
        <v>200</v>
      </c>
      <c r="C3" s="9">
        <v>2</v>
      </c>
      <c r="D3" s="9" t="s">
        <v>101</v>
      </c>
      <c r="E3" s="22">
        <v>1000</v>
      </c>
      <c r="F3" s="22">
        <v>3000</v>
      </c>
      <c r="G3" s="22">
        <v>1000</v>
      </c>
      <c r="H3" s="46"/>
      <c r="I3" s="91">
        <f>E3+F3+G3+H3</f>
        <v>5000</v>
      </c>
      <c r="J3" s="121">
        <v>3207.46</v>
      </c>
    </row>
    <row r="4" spans="1:10" ht="23" customHeight="1" thickBot="1">
      <c r="A4" s="14" t="s">
        <v>5</v>
      </c>
      <c r="B4" s="10">
        <v>192</v>
      </c>
      <c r="C4" s="6">
        <v>12</v>
      </c>
      <c r="D4" s="6" t="s">
        <v>48</v>
      </c>
      <c r="E4" s="20">
        <v>2200</v>
      </c>
      <c r="F4" s="20">
        <v>2000</v>
      </c>
      <c r="G4" s="20">
        <v>800</v>
      </c>
      <c r="H4" s="47"/>
      <c r="I4" s="55">
        <f>H4+G4+F4+E4</f>
        <v>5000</v>
      </c>
      <c r="J4" s="121">
        <v>7170.03</v>
      </c>
    </row>
    <row r="5" spans="1:10" ht="23" customHeight="1" thickBot="1">
      <c r="A5" s="15" t="s">
        <v>6</v>
      </c>
      <c r="B5" s="11">
        <v>250</v>
      </c>
      <c r="C5" s="6">
        <v>35</v>
      </c>
      <c r="D5" s="6" t="s">
        <v>49</v>
      </c>
      <c r="E5" s="20">
        <v>500</v>
      </c>
      <c r="F5" s="20">
        <v>250</v>
      </c>
      <c r="G5" s="20"/>
      <c r="H5" s="47"/>
      <c r="I5" s="55">
        <f>H5+G5+F5+E5</f>
        <v>750</v>
      </c>
      <c r="J5" s="121">
        <v>2837.98</v>
      </c>
    </row>
    <row r="6" spans="1:10" ht="23" customHeight="1" thickBot="1">
      <c r="A6" s="14" t="s">
        <v>7</v>
      </c>
      <c r="B6" s="10">
        <v>250</v>
      </c>
      <c r="C6" s="6">
        <v>35</v>
      </c>
      <c r="D6" s="6" t="s">
        <v>49</v>
      </c>
      <c r="E6" s="20">
        <v>1300</v>
      </c>
      <c r="F6" s="20">
        <v>400</v>
      </c>
      <c r="G6" s="20"/>
      <c r="H6" s="47"/>
      <c r="I6" s="89">
        <f>H6+G6+F6+E6</f>
        <v>1700</v>
      </c>
      <c r="J6" s="121">
        <v>665.49</v>
      </c>
    </row>
    <row r="7" spans="1:10" ht="23" customHeight="1" thickBot="1">
      <c r="A7" s="16" t="s">
        <v>100</v>
      </c>
      <c r="B7" s="24">
        <v>40</v>
      </c>
      <c r="C7" s="7">
        <v>8</v>
      </c>
      <c r="D7" s="7" t="s">
        <v>104</v>
      </c>
      <c r="E7" s="21">
        <v>400</v>
      </c>
      <c r="F7" s="21">
        <v>100</v>
      </c>
      <c r="G7" s="21"/>
      <c r="H7" s="48"/>
      <c r="I7" s="55">
        <f>E7+F7+G7+H7</f>
        <v>500</v>
      </c>
      <c r="J7" s="121">
        <v>334.36</v>
      </c>
    </row>
    <row r="8" spans="1:10" ht="23" customHeight="1" thickBot="1">
      <c r="A8" s="14" t="s">
        <v>8</v>
      </c>
      <c r="B8" s="10">
        <v>80</v>
      </c>
      <c r="C8" s="6">
        <v>30</v>
      </c>
      <c r="D8" s="6" t="s">
        <v>49</v>
      </c>
      <c r="E8" s="20">
        <v>700</v>
      </c>
      <c r="F8" s="20">
        <v>300</v>
      </c>
      <c r="G8" s="20"/>
      <c r="H8" s="47"/>
      <c r="I8" s="90">
        <f>H8+G8+F8+E8</f>
        <v>1000</v>
      </c>
      <c r="J8" s="121">
        <v>2243.33</v>
      </c>
    </row>
    <row r="9" spans="1:10" ht="23" customHeight="1" thickBot="1">
      <c r="A9" s="14" t="s">
        <v>43</v>
      </c>
      <c r="B9" s="10">
        <v>120</v>
      </c>
      <c r="C9" s="6">
        <v>15</v>
      </c>
      <c r="D9" s="6" t="s">
        <v>49</v>
      </c>
      <c r="E9" s="20">
        <v>1750</v>
      </c>
      <c r="F9" s="20">
        <v>250</v>
      </c>
      <c r="G9" s="20"/>
      <c r="H9" s="47"/>
      <c r="I9" s="55">
        <v>2000</v>
      </c>
      <c r="J9" s="121">
        <v>1825.51</v>
      </c>
    </row>
    <row r="10" spans="1:10" ht="23" customHeight="1" thickBot="1">
      <c r="A10" s="14" t="s">
        <v>19</v>
      </c>
      <c r="B10" s="10">
        <v>108</v>
      </c>
      <c r="C10" s="6">
        <v>12</v>
      </c>
      <c r="D10" s="6" t="s">
        <v>49</v>
      </c>
      <c r="E10" s="20">
        <v>1000</v>
      </c>
      <c r="F10" s="20">
        <v>400</v>
      </c>
      <c r="G10" s="20"/>
      <c r="H10" s="47"/>
      <c r="I10" s="55">
        <f>E10+F10+G10</f>
        <v>1400</v>
      </c>
      <c r="J10" s="121">
        <v>734.06</v>
      </c>
    </row>
    <row r="11" spans="1:10" ht="23" customHeight="1" thickBot="1">
      <c r="A11" s="15" t="s">
        <v>20</v>
      </c>
      <c r="B11" s="11">
        <v>15</v>
      </c>
      <c r="C11" s="6">
        <v>5</v>
      </c>
      <c r="D11" s="6" t="s">
        <v>49</v>
      </c>
      <c r="E11" s="20">
        <v>70</v>
      </c>
      <c r="F11" s="20">
        <v>30</v>
      </c>
      <c r="G11" s="20"/>
      <c r="H11" s="47"/>
      <c r="I11" s="55">
        <f>H11+G11+F11+E11</f>
        <v>100</v>
      </c>
      <c r="J11" s="121"/>
    </row>
    <row r="12" spans="1:10" ht="23" customHeight="1" thickBot="1">
      <c r="A12" s="16" t="s">
        <v>9</v>
      </c>
      <c r="B12" s="11">
        <v>6</v>
      </c>
      <c r="C12" s="6">
        <v>2</v>
      </c>
      <c r="D12" s="6" t="s">
        <v>49</v>
      </c>
      <c r="E12" s="20">
        <v>30</v>
      </c>
      <c r="F12" s="20">
        <v>20</v>
      </c>
      <c r="G12" s="20"/>
      <c r="H12" s="47"/>
      <c r="I12" s="55">
        <v>50</v>
      </c>
      <c r="J12" s="121"/>
    </row>
    <row r="13" spans="1:10" ht="23" customHeight="1" thickBot="1">
      <c r="A13" s="16" t="s">
        <v>10</v>
      </c>
      <c r="B13" s="11"/>
      <c r="C13" s="6"/>
      <c r="D13" s="6" t="s">
        <v>49</v>
      </c>
      <c r="E13" s="20">
        <v>350</v>
      </c>
      <c r="F13" s="20">
        <v>150</v>
      </c>
      <c r="G13" s="20"/>
      <c r="H13" s="47"/>
      <c r="I13" s="55">
        <f>E13+F13+G13</f>
        <v>500</v>
      </c>
      <c r="J13" s="121">
        <v>136.88</v>
      </c>
    </row>
    <row r="14" spans="1:10" ht="23" customHeight="1" thickBot="1">
      <c r="A14" s="16" t="s">
        <v>120</v>
      </c>
      <c r="B14" s="11">
        <v>18</v>
      </c>
      <c r="C14" s="6">
        <v>3</v>
      </c>
      <c r="D14" s="6" t="s">
        <v>49</v>
      </c>
      <c r="E14" s="20">
        <v>170</v>
      </c>
      <c r="F14" s="20">
        <v>30</v>
      </c>
      <c r="G14" s="20"/>
      <c r="H14" s="47"/>
      <c r="I14" s="55">
        <f>H14+G14+F14+E14</f>
        <v>200</v>
      </c>
      <c r="J14" s="121">
        <v>158.74</v>
      </c>
    </row>
    <row r="15" spans="1:10" ht="23" customHeight="1" thickBot="1">
      <c r="A15" s="16" t="s">
        <v>11</v>
      </c>
      <c r="B15" s="11">
        <v>20</v>
      </c>
      <c r="C15" s="6">
        <v>4</v>
      </c>
      <c r="D15" s="6" t="s">
        <v>50</v>
      </c>
      <c r="E15" s="20">
        <v>400</v>
      </c>
      <c r="F15" s="20">
        <v>100</v>
      </c>
      <c r="G15" s="20"/>
      <c r="H15" s="47"/>
      <c r="I15" s="55">
        <f>H15+G15+F15+E15</f>
        <v>500</v>
      </c>
      <c r="J15" s="121">
        <v>241.99</v>
      </c>
    </row>
    <row r="16" spans="1:10" ht="23" customHeight="1" thickBot="1">
      <c r="A16" s="16" t="s">
        <v>22</v>
      </c>
      <c r="B16" s="11">
        <v>15</v>
      </c>
      <c r="C16" s="6">
        <v>1</v>
      </c>
      <c r="D16" s="6" t="s">
        <v>30</v>
      </c>
      <c r="E16" s="20"/>
      <c r="F16" s="20">
        <v>300</v>
      </c>
      <c r="G16" s="20">
        <v>200</v>
      </c>
      <c r="H16" s="47"/>
      <c r="I16" s="55">
        <f>H16+G16+F16+E16</f>
        <v>500</v>
      </c>
      <c r="J16" s="121">
        <v>135</v>
      </c>
    </row>
    <row r="17" spans="1:10" ht="23" customHeight="1" thickBot="1">
      <c r="A17" s="29" t="s">
        <v>83</v>
      </c>
      <c r="B17" s="11">
        <v>60</v>
      </c>
      <c r="C17" s="6">
        <v>1</v>
      </c>
      <c r="D17" s="6" t="s">
        <v>32</v>
      </c>
      <c r="E17" s="20"/>
      <c r="F17" s="20">
        <v>800</v>
      </c>
      <c r="G17" s="20">
        <v>200</v>
      </c>
      <c r="H17" s="47"/>
      <c r="I17" s="55">
        <f>H17+G17+F17+E17</f>
        <v>1000</v>
      </c>
      <c r="J17" s="121">
        <v>1903.6</v>
      </c>
    </row>
    <row r="18" spans="1:10" ht="23" customHeight="1" thickBot="1">
      <c r="A18" s="101" t="s">
        <v>118</v>
      </c>
      <c r="B18" s="11">
        <v>100</v>
      </c>
      <c r="C18" s="6">
        <v>3</v>
      </c>
      <c r="D18" s="6" t="s">
        <v>32</v>
      </c>
      <c r="E18" s="20">
        <v>500</v>
      </c>
      <c r="F18" s="20">
        <v>1500</v>
      </c>
      <c r="G18" s="20">
        <v>1000</v>
      </c>
      <c r="H18" s="47"/>
      <c r="I18" s="55">
        <v>3000</v>
      </c>
      <c r="J18" s="121">
        <v>2858.23</v>
      </c>
    </row>
    <row r="19" spans="1:10" ht="23" customHeight="1" thickBot="1">
      <c r="A19" s="100" t="s">
        <v>122</v>
      </c>
      <c r="B19" s="11">
        <v>220</v>
      </c>
      <c r="C19" s="6">
        <v>1</v>
      </c>
      <c r="D19" s="6" t="s">
        <v>51</v>
      </c>
      <c r="E19" s="20">
        <v>300</v>
      </c>
      <c r="F19" s="20">
        <v>200</v>
      </c>
      <c r="G19" s="20">
        <v>200</v>
      </c>
      <c r="H19" s="47">
        <v>500</v>
      </c>
      <c r="I19" s="55">
        <f>H19+G19+F19+E19</f>
        <v>1200</v>
      </c>
      <c r="J19" s="121"/>
    </row>
    <row r="20" spans="1:10" ht="23" customHeight="1" thickBot="1">
      <c r="A20" s="88" t="s">
        <v>99</v>
      </c>
      <c r="B20" s="11">
        <v>70</v>
      </c>
      <c r="C20" s="6">
        <v>1</v>
      </c>
      <c r="D20" s="6" t="s">
        <v>32</v>
      </c>
      <c r="E20" s="20">
        <v>500</v>
      </c>
      <c r="F20" s="20">
        <v>2500</v>
      </c>
      <c r="G20" s="20">
        <v>1000</v>
      </c>
      <c r="H20" s="47">
        <v>1500</v>
      </c>
      <c r="I20" s="93">
        <f>H20+G20+F20+E20</f>
        <v>5500</v>
      </c>
      <c r="J20" s="121">
        <v>638.4</v>
      </c>
    </row>
    <row r="21" spans="1:10" ht="25" customHeight="1" thickBot="1">
      <c r="A21" s="25" t="s">
        <v>3</v>
      </c>
      <c r="B21" s="27"/>
      <c r="C21" s="28"/>
      <c r="D21" s="26"/>
      <c r="E21" s="33">
        <f>E3+E4+E5+E6+E7+E8+E9+E10+E11+E12+E13+E14+E15+E16+E17+E18+E19+E20</f>
        <v>11170</v>
      </c>
      <c r="F21" s="33">
        <f>F3+F4+F5+F6+F7+F8+F9+F10+F11+F12+F13+F14+F15+F16+F17+F18+F19+F20</f>
        <v>12330</v>
      </c>
      <c r="G21" s="33">
        <f>G3+G4+G5+G6+G7+G8+G9+G10+G11+G12+G13+G14+G15+G16+G17+G18+G19+G20</f>
        <v>4400</v>
      </c>
      <c r="H21" s="40">
        <f>H3+H4+H5+H6+H7+H8+H9+H10+H11+H12+H13+H14+H15+H16+H17+H18+H19+H20</f>
        <v>2000</v>
      </c>
      <c r="I21" s="92">
        <f>I3+I4+I5+I6+I7+I8+I9+I10+I11+I12+I13+I14+I15+I16+I17+I18+I19+I20</f>
        <v>29900</v>
      </c>
      <c r="J21" s="125">
        <v>25091.06</v>
      </c>
    </row>
    <row r="22" spans="1:10" ht="25" customHeight="1">
      <c r="G22" s="23"/>
      <c r="I22" s="69"/>
    </row>
  </sheetData>
  <mergeCells count="6">
    <mergeCell ref="J1:J2"/>
    <mergeCell ref="E1:H1"/>
    <mergeCell ref="A1:A2"/>
    <mergeCell ref="C1:C2"/>
    <mergeCell ref="B1:B2"/>
    <mergeCell ref="D1:D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opLeftCell="A13" zoomScale="130" zoomScaleNormal="130" workbookViewId="0">
      <selection sqref="A1:G42"/>
    </sheetView>
  </sheetViews>
  <sheetFormatPr baseColWidth="10" defaultColWidth="8.796875" defaultRowHeight="13"/>
  <cols>
    <col min="1" max="1" width="35.59765625" customWidth="1"/>
    <col min="2" max="2" width="18.3984375" customWidth="1"/>
    <col min="3" max="4" width="21.19921875" customWidth="1"/>
    <col min="5" max="5" width="35.59765625" customWidth="1"/>
    <col min="6" max="6" width="15.796875" customWidth="1"/>
    <col min="7" max="7" width="14.3984375" customWidth="1"/>
  </cols>
  <sheetData>
    <row r="1" spans="1:7" ht="24" customHeight="1" thickBot="1">
      <c r="A1" s="129" t="s">
        <v>67</v>
      </c>
      <c r="B1" s="130" t="s">
        <v>114</v>
      </c>
      <c r="C1" s="131" t="s">
        <v>125</v>
      </c>
      <c r="D1" s="132"/>
      <c r="E1" s="201" t="s">
        <v>12</v>
      </c>
      <c r="F1" s="201"/>
    </row>
    <row r="2" spans="1:7" ht="18" customHeight="1" thickBot="1">
      <c r="A2" s="133" t="s">
        <v>53</v>
      </c>
      <c r="B2" s="134">
        <f>35000+1300+1000+500+1000</f>
        <v>38800</v>
      </c>
      <c r="C2" s="135">
        <f>17661.05+4388.73+11000.81+365.2+4106.4+3425.11</f>
        <v>40947.299999999996</v>
      </c>
      <c r="D2" s="136"/>
      <c r="F2" s="137" t="s">
        <v>114</v>
      </c>
      <c r="G2" s="131" t="s">
        <v>125</v>
      </c>
    </row>
    <row r="3" spans="1:7" ht="18" customHeight="1" thickBot="1">
      <c r="A3" s="133" t="s">
        <v>52</v>
      </c>
      <c r="B3" s="138">
        <v>2500</v>
      </c>
      <c r="C3" s="135">
        <v>2320</v>
      </c>
      <c r="D3" s="139"/>
      <c r="E3" s="140" t="s">
        <v>62</v>
      </c>
      <c r="F3" s="141">
        <f>rozpočet!I20</f>
        <v>26450</v>
      </c>
      <c r="G3" s="135">
        <v>11582.68</v>
      </c>
    </row>
    <row r="4" spans="1:7" ht="18" customHeight="1" thickBot="1">
      <c r="A4" s="133" t="s">
        <v>34</v>
      </c>
      <c r="B4" s="142">
        <v>445000</v>
      </c>
      <c r="C4" s="135">
        <v>434525</v>
      </c>
      <c r="D4" s="139"/>
      <c r="E4" s="143" t="s">
        <v>63</v>
      </c>
      <c r="F4" s="144">
        <f>rozpočet2!I21</f>
        <v>29900</v>
      </c>
      <c r="G4" s="135">
        <v>25091.06</v>
      </c>
    </row>
    <row r="5" spans="1:7" s="18" customFormat="1" ht="18" customHeight="1" thickBot="1">
      <c r="A5" s="145" t="s">
        <v>72</v>
      </c>
      <c r="B5" s="146">
        <v>110000</v>
      </c>
      <c r="C5" s="135">
        <v>112771</v>
      </c>
      <c r="D5" s="139"/>
      <c r="E5" s="147" t="s">
        <v>64</v>
      </c>
      <c r="F5" s="148">
        <f t="shared" ref="F5:F10" si="0">B2</f>
        <v>38800</v>
      </c>
      <c r="G5" s="135">
        <v>40947.300000000003</v>
      </c>
    </row>
    <row r="6" spans="1:7" s="18" customFormat="1" ht="18" customHeight="1" thickBot="1">
      <c r="A6" s="145" t="s">
        <v>73</v>
      </c>
      <c r="B6" s="146">
        <v>55000</v>
      </c>
      <c r="C6" s="135">
        <v>41000</v>
      </c>
      <c r="D6" s="149"/>
      <c r="E6" s="147" t="s">
        <v>90</v>
      </c>
      <c r="F6" s="148">
        <f t="shared" si="0"/>
        <v>2500</v>
      </c>
      <c r="G6" s="135">
        <v>2320</v>
      </c>
    </row>
    <row r="7" spans="1:7" s="18" customFormat="1" ht="18" customHeight="1" thickBot="1">
      <c r="A7" s="145" t="s">
        <v>74</v>
      </c>
      <c r="B7" s="146">
        <f>B8+B9+B10+B11+B12+B13+B14+B15</f>
        <v>17800</v>
      </c>
      <c r="C7" s="135">
        <v>65309.51</v>
      </c>
      <c r="D7" s="132"/>
      <c r="E7" s="147" t="s">
        <v>34</v>
      </c>
      <c r="F7" s="148">
        <f t="shared" si="0"/>
        <v>445000</v>
      </c>
      <c r="G7" s="135">
        <v>434525</v>
      </c>
    </row>
    <row r="8" spans="1:7" s="18" customFormat="1" ht="16" customHeight="1" thickBot="1">
      <c r="A8" s="150" t="s">
        <v>126</v>
      </c>
      <c r="B8" s="151">
        <v>1500</v>
      </c>
      <c r="C8" s="152">
        <v>971.24</v>
      </c>
      <c r="D8" s="153"/>
      <c r="E8" s="147" t="s">
        <v>75</v>
      </c>
      <c r="F8" s="148">
        <f t="shared" si="0"/>
        <v>110000</v>
      </c>
      <c r="G8" s="135">
        <v>112771</v>
      </c>
    </row>
    <row r="9" spans="1:7" s="18" customFormat="1" ht="16" customHeight="1" thickBot="1">
      <c r="A9" s="154" t="s">
        <v>54</v>
      </c>
      <c r="B9" s="151">
        <v>3500</v>
      </c>
      <c r="C9" s="152">
        <v>12553.23</v>
      </c>
      <c r="D9" s="153"/>
      <c r="E9" s="147" t="s">
        <v>91</v>
      </c>
      <c r="F9" s="148">
        <f t="shared" si="0"/>
        <v>55000</v>
      </c>
      <c r="G9" s="135">
        <v>41000</v>
      </c>
    </row>
    <row r="10" spans="1:7" s="18" customFormat="1" ht="16" customHeight="1" thickBot="1">
      <c r="A10" s="154" t="s">
        <v>44</v>
      </c>
      <c r="B10" s="151">
        <v>400</v>
      </c>
      <c r="C10" s="152">
        <v>225.7</v>
      </c>
      <c r="D10" s="155"/>
      <c r="E10" s="147" t="s">
        <v>76</v>
      </c>
      <c r="F10" s="148">
        <f t="shared" si="0"/>
        <v>17800</v>
      </c>
      <c r="G10" s="135">
        <v>65309.51</v>
      </c>
    </row>
    <row r="11" spans="1:7" s="18" customFormat="1" ht="16" customHeight="1" thickBot="1">
      <c r="A11" s="150" t="s">
        <v>127</v>
      </c>
      <c r="B11" s="151">
        <v>6000</v>
      </c>
      <c r="C11" s="152">
        <v>40569.39</v>
      </c>
      <c r="D11" s="153"/>
      <c r="E11" s="147" t="s">
        <v>77</v>
      </c>
      <c r="F11" s="148">
        <f>B16</f>
        <v>6000</v>
      </c>
      <c r="G11" s="135">
        <v>3646.13</v>
      </c>
    </row>
    <row r="12" spans="1:7" s="18" customFormat="1" ht="16" customHeight="1" thickBot="1">
      <c r="A12" s="154" t="s">
        <v>45</v>
      </c>
      <c r="B12" s="151">
        <v>100</v>
      </c>
      <c r="C12" s="152">
        <v>498.09</v>
      </c>
      <c r="D12" s="153"/>
      <c r="E12" s="147" t="s">
        <v>92</v>
      </c>
      <c r="F12" s="148">
        <v>500</v>
      </c>
      <c r="G12" s="135">
        <v>377.24</v>
      </c>
    </row>
    <row r="13" spans="1:7" s="18" customFormat="1" ht="16" customHeight="1" thickBot="1">
      <c r="A13" s="150" t="s">
        <v>128</v>
      </c>
      <c r="B13" s="151">
        <v>3000</v>
      </c>
      <c r="C13" s="152">
        <v>5182.2</v>
      </c>
      <c r="D13" s="155"/>
      <c r="E13" s="147" t="s">
        <v>93</v>
      </c>
      <c r="F13" s="148">
        <v>22600</v>
      </c>
      <c r="G13" s="135">
        <v>33389.58</v>
      </c>
    </row>
    <row r="14" spans="1:7" s="18" customFormat="1" ht="16" customHeight="1" thickBot="1">
      <c r="A14" s="154" t="s">
        <v>55</v>
      </c>
      <c r="B14" s="151">
        <v>300</v>
      </c>
      <c r="C14" s="152">
        <v>679.6</v>
      </c>
      <c r="D14" s="155"/>
      <c r="E14" s="147" t="s">
        <v>78</v>
      </c>
      <c r="F14" s="148">
        <f>B29</f>
        <v>140000</v>
      </c>
      <c r="G14" s="135">
        <v>148687.70000000001</v>
      </c>
    </row>
    <row r="15" spans="1:7" s="18" customFormat="1" ht="18" customHeight="1" thickBot="1">
      <c r="A15" s="154" t="s">
        <v>35</v>
      </c>
      <c r="B15" s="151">
        <v>3000</v>
      </c>
      <c r="C15" s="152">
        <v>4630.0600000000004</v>
      </c>
      <c r="D15" s="153"/>
      <c r="E15" s="147" t="s">
        <v>95</v>
      </c>
      <c r="F15" s="148">
        <f>B33</f>
        <v>55000</v>
      </c>
      <c r="G15" s="135">
        <v>47335.53</v>
      </c>
    </row>
    <row r="16" spans="1:7" s="18" customFormat="1" ht="18" customHeight="1" thickBot="1">
      <c r="A16" s="156" t="s">
        <v>77</v>
      </c>
      <c r="B16" s="146">
        <v>6000</v>
      </c>
      <c r="C16" s="135">
        <v>3646.13</v>
      </c>
      <c r="D16" s="132"/>
      <c r="E16" s="147" t="s">
        <v>79</v>
      </c>
      <c r="F16" s="148">
        <f>B34</f>
        <v>1000</v>
      </c>
      <c r="G16" s="135">
        <v>533.41999999999996</v>
      </c>
    </row>
    <row r="17" spans="1:7" s="18" customFormat="1" ht="18" customHeight="1" thickBot="1">
      <c r="A17" s="156" t="s">
        <v>88</v>
      </c>
      <c r="B17" s="146">
        <v>500</v>
      </c>
      <c r="C17" s="135">
        <v>377.24</v>
      </c>
      <c r="D17" s="132"/>
      <c r="E17" s="147" t="s">
        <v>80</v>
      </c>
      <c r="F17" s="148">
        <v>2000</v>
      </c>
      <c r="G17" s="135"/>
    </row>
    <row r="18" spans="1:7" s="18" customFormat="1" ht="18" customHeight="1" thickBot="1">
      <c r="A18" s="156" t="s">
        <v>89</v>
      </c>
      <c r="B18" s="146">
        <v>22600</v>
      </c>
      <c r="C18" s="135">
        <v>33389.58</v>
      </c>
      <c r="D18" s="132"/>
      <c r="E18" s="147" t="s">
        <v>140</v>
      </c>
      <c r="F18" s="148"/>
      <c r="G18" s="135">
        <v>70</v>
      </c>
    </row>
    <row r="19" spans="1:7" s="19" customFormat="1" ht="16" customHeight="1" thickBot="1">
      <c r="A19" s="154" t="s">
        <v>23</v>
      </c>
      <c r="B19" s="151">
        <v>800</v>
      </c>
      <c r="C19" s="152">
        <v>1408.99</v>
      </c>
      <c r="D19" s="153"/>
      <c r="E19" s="157" t="s">
        <v>81</v>
      </c>
      <c r="F19" s="158">
        <f>B37</f>
        <v>10000</v>
      </c>
      <c r="G19" s="135">
        <v>1415</v>
      </c>
    </row>
    <row r="20" spans="1:7" s="19" customFormat="1" ht="16" customHeight="1" thickBot="1">
      <c r="A20" s="154" t="s">
        <v>46</v>
      </c>
      <c r="B20" s="151">
        <v>4000</v>
      </c>
      <c r="C20" s="152">
        <v>4244.32</v>
      </c>
      <c r="D20" s="153"/>
      <c r="E20" s="159" t="s">
        <v>97</v>
      </c>
      <c r="F20" s="158">
        <f>B38</f>
        <v>6000</v>
      </c>
      <c r="G20" s="135">
        <v>3880.5</v>
      </c>
    </row>
    <row r="21" spans="1:7" s="19" customFormat="1" ht="16" customHeight="1" thickBot="1">
      <c r="A21" s="154"/>
      <c r="B21" s="151"/>
      <c r="C21" s="152"/>
      <c r="D21" s="153"/>
      <c r="E21" s="159" t="s">
        <v>141</v>
      </c>
      <c r="F21" s="158">
        <v>21250</v>
      </c>
      <c r="G21" s="135"/>
    </row>
    <row r="22" spans="1:7" s="19" customFormat="1" ht="16" customHeight="1" thickBot="1">
      <c r="A22" s="154"/>
      <c r="B22" s="151"/>
      <c r="C22" s="152"/>
      <c r="D22" s="153"/>
      <c r="E22" s="159" t="s">
        <v>142</v>
      </c>
      <c r="F22" s="158"/>
      <c r="G22" s="135">
        <v>8900</v>
      </c>
    </row>
    <row r="23" spans="1:7" s="19" customFormat="1" ht="16" customHeight="1" thickBot="1">
      <c r="A23" s="154" t="s">
        <v>24</v>
      </c>
      <c r="B23" s="151">
        <v>1000</v>
      </c>
      <c r="C23" s="152">
        <v>576.13</v>
      </c>
      <c r="D23" s="160"/>
      <c r="E23" s="161" t="s">
        <v>139</v>
      </c>
      <c r="F23" s="162">
        <v>40</v>
      </c>
      <c r="G23" s="135">
        <v>27.47</v>
      </c>
    </row>
    <row r="24" spans="1:7" s="19" customFormat="1" ht="16" customHeight="1" thickBot="1">
      <c r="A24" s="154" t="s">
        <v>56</v>
      </c>
      <c r="B24" s="151">
        <v>300</v>
      </c>
      <c r="C24" s="152">
        <v>238.1</v>
      </c>
      <c r="D24" s="163"/>
      <c r="E24" s="164" t="s">
        <v>41</v>
      </c>
      <c r="F24" s="165">
        <f>SUM(F3:F23)</f>
        <v>989840</v>
      </c>
      <c r="G24" s="166">
        <f>11582.68+25091.06+rozpočet3!C42</f>
        <v>981809.12</v>
      </c>
    </row>
    <row r="25" spans="1:7" s="19" customFormat="1" ht="16" customHeight="1" thickBot="1">
      <c r="A25" s="150" t="s">
        <v>107</v>
      </c>
      <c r="B25" s="151">
        <v>1500</v>
      </c>
      <c r="C25" s="152">
        <v>3022.33</v>
      </c>
      <c r="D25" s="153"/>
      <c r="E25" s="167"/>
      <c r="F25" s="168"/>
      <c r="G25" s="167"/>
    </row>
    <row r="26" spans="1:7" s="19" customFormat="1" ht="16" customHeight="1" thickBot="1">
      <c r="A26" s="150" t="s">
        <v>130</v>
      </c>
      <c r="B26" s="151">
        <v>12000</v>
      </c>
      <c r="C26" s="152">
        <v>18005.04</v>
      </c>
      <c r="D26" s="153"/>
      <c r="E26" s="167"/>
      <c r="F26" s="167"/>
      <c r="G26" s="167"/>
    </row>
    <row r="27" spans="1:7" s="19" customFormat="1" ht="16" customHeight="1" thickBot="1">
      <c r="A27" s="150" t="s">
        <v>129</v>
      </c>
      <c r="B27" s="151">
        <v>2000</v>
      </c>
      <c r="C27" s="152">
        <v>4894.67</v>
      </c>
      <c r="D27" s="153"/>
      <c r="E27" s="167"/>
      <c r="F27" s="167"/>
      <c r="G27" s="167"/>
    </row>
    <row r="28" spans="1:7" s="19" customFormat="1" ht="16" customHeight="1" thickBot="1">
      <c r="A28" s="150" t="s">
        <v>98</v>
      </c>
      <c r="B28" s="151">
        <v>1000</v>
      </c>
      <c r="C28" s="152">
        <v>1000</v>
      </c>
      <c r="D28" s="155"/>
      <c r="E28" s="167"/>
      <c r="F28" s="167"/>
      <c r="G28" s="167"/>
    </row>
    <row r="29" spans="1:7" s="18" customFormat="1" ht="18" customHeight="1" thickBot="1">
      <c r="A29" s="156" t="s">
        <v>94</v>
      </c>
      <c r="B29" s="146">
        <f>B32+B31+B30</f>
        <v>140000</v>
      </c>
      <c r="C29" s="135">
        <v>148687.70000000001</v>
      </c>
      <c r="D29" s="139"/>
      <c r="E29" s="169"/>
      <c r="F29" s="169"/>
      <c r="G29" s="169"/>
    </row>
    <row r="30" spans="1:7" s="19" customFormat="1" ht="16" customHeight="1" thickBot="1">
      <c r="A30" s="154" t="s">
        <v>40</v>
      </c>
      <c r="B30" s="151">
        <v>10000</v>
      </c>
      <c r="C30" s="152">
        <v>7839.87</v>
      </c>
      <c r="D30" s="153"/>
      <c r="E30" s="167"/>
      <c r="F30" s="167"/>
      <c r="G30" s="167"/>
    </row>
    <row r="31" spans="1:7" s="19" customFormat="1" ht="16" customHeight="1" thickBot="1">
      <c r="A31" s="154" t="s">
        <v>57</v>
      </c>
      <c r="B31" s="151">
        <v>15000</v>
      </c>
      <c r="C31" s="152">
        <v>16460.61</v>
      </c>
      <c r="D31" s="153"/>
      <c r="E31" s="167"/>
      <c r="F31" s="167"/>
      <c r="G31" s="167"/>
    </row>
    <row r="32" spans="1:7" s="19" customFormat="1" ht="16" customHeight="1" thickBot="1">
      <c r="A32" s="154" t="s">
        <v>58</v>
      </c>
      <c r="B32" s="151">
        <v>115000</v>
      </c>
      <c r="C32" s="152">
        <v>124387.22</v>
      </c>
      <c r="D32" s="153"/>
      <c r="E32" s="167"/>
      <c r="F32" s="167"/>
      <c r="G32" s="167"/>
    </row>
    <row r="33" spans="1:7" s="19" customFormat="1" ht="18" customHeight="1" thickBot="1">
      <c r="A33" s="156" t="s">
        <v>96</v>
      </c>
      <c r="B33" s="146">
        <v>55000</v>
      </c>
      <c r="C33" s="135">
        <v>47335.53</v>
      </c>
      <c r="D33" s="132"/>
      <c r="E33" s="167"/>
      <c r="F33" s="167"/>
      <c r="G33" s="167"/>
    </row>
    <row r="34" spans="1:7" s="19" customFormat="1" ht="18" customHeight="1" thickBot="1">
      <c r="A34" s="156" t="s">
        <v>79</v>
      </c>
      <c r="B34" s="146">
        <v>1000</v>
      </c>
      <c r="C34" s="135">
        <v>533.41999999999996</v>
      </c>
      <c r="D34" s="132"/>
      <c r="E34" s="167"/>
      <c r="F34" s="167"/>
      <c r="G34" s="167"/>
    </row>
    <row r="35" spans="1:7" s="18" customFormat="1" ht="18" customHeight="1" thickBot="1">
      <c r="A35" s="156" t="s">
        <v>131</v>
      </c>
      <c r="B35" s="146">
        <v>2000</v>
      </c>
      <c r="C35" s="152"/>
      <c r="D35" s="153"/>
      <c r="E35" s="169"/>
      <c r="F35" s="169"/>
      <c r="G35" s="169"/>
    </row>
    <row r="36" spans="1:7" s="19" customFormat="1" ht="18" customHeight="1" thickBot="1">
      <c r="A36" s="156" t="s">
        <v>115</v>
      </c>
      <c r="B36" s="146">
        <v>40</v>
      </c>
      <c r="C36" s="135">
        <v>70</v>
      </c>
      <c r="D36" s="139"/>
      <c r="E36" s="167"/>
      <c r="F36" s="167"/>
      <c r="G36" s="167"/>
    </row>
    <row r="37" spans="1:7" s="19" customFormat="1" ht="18" customHeight="1" thickBot="1">
      <c r="A37" s="170" t="s">
        <v>81</v>
      </c>
      <c r="B37" s="146">
        <v>10000</v>
      </c>
      <c r="C37" s="135">
        <v>1415</v>
      </c>
      <c r="D37" s="132" t="s">
        <v>155</v>
      </c>
      <c r="E37" s="169" t="s">
        <v>155</v>
      </c>
      <c r="F37" s="167"/>
      <c r="G37" s="167"/>
    </row>
    <row r="38" spans="1:7" s="19" customFormat="1" ht="18" customHeight="1" thickBot="1">
      <c r="A38" s="171" t="s">
        <v>97</v>
      </c>
      <c r="B38" s="146">
        <v>6000</v>
      </c>
      <c r="C38" s="135">
        <v>3880.5</v>
      </c>
      <c r="D38" s="139"/>
      <c r="E38" s="167"/>
      <c r="F38" s="167"/>
      <c r="G38" s="167"/>
    </row>
    <row r="39" spans="1:7" s="19" customFormat="1" ht="18" customHeight="1" thickBot="1">
      <c r="A39" s="171" t="s">
        <v>141</v>
      </c>
      <c r="B39" s="172">
        <v>21250</v>
      </c>
      <c r="C39" s="135"/>
      <c r="D39" s="139"/>
      <c r="E39" s="169"/>
      <c r="F39" s="167"/>
      <c r="G39" s="167"/>
    </row>
    <row r="40" spans="1:7" s="19" customFormat="1" ht="18" customHeight="1" thickBot="1">
      <c r="A40" s="171" t="s">
        <v>142</v>
      </c>
      <c r="B40" s="172"/>
      <c r="C40" s="135">
        <v>8900</v>
      </c>
      <c r="D40" s="139"/>
      <c r="E40" s="167"/>
      <c r="F40" s="167"/>
      <c r="G40" s="167"/>
    </row>
    <row r="41" spans="1:7" s="19" customFormat="1" ht="18" customHeight="1" thickBot="1">
      <c r="A41" s="171" t="s">
        <v>138</v>
      </c>
      <c r="B41" s="172"/>
      <c r="C41" s="135">
        <v>27.47</v>
      </c>
      <c r="D41" s="139"/>
      <c r="E41" s="167"/>
      <c r="F41" s="167"/>
      <c r="G41" s="167"/>
    </row>
    <row r="42" spans="1:7" s="18" customFormat="1" ht="18" customHeight="1" thickBot="1">
      <c r="A42" s="173" t="s">
        <v>36</v>
      </c>
      <c r="B42" s="174">
        <v>933490</v>
      </c>
      <c r="C42" s="166">
        <v>945135.38</v>
      </c>
      <c r="D42" s="132"/>
      <c r="E42" s="169"/>
      <c r="F42" s="169"/>
      <c r="G42" s="169"/>
    </row>
    <row r="43" spans="1:7" ht="14" customHeight="1"/>
    <row r="44" spans="1:7" ht="20" customHeight="1">
      <c r="A44" s="56"/>
    </row>
    <row r="45" spans="1:7" ht="14" customHeight="1"/>
    <row r="46" spans="1:7" s="18" customFormat="1" ht="18" customHeight="1">
      <c r="A46" s="44"/>
    </row>
    <row r="47" spans="1:7" s="18" customFormat="1" ht="18" customHeight="1">
      <c r="A47" s="44"/>
    </row>
    <row r="48" spans="1:7" s="18" customFormat="1" ht="18" customHeight="1">
      <c r="A48" s="44"/>
    </row>
    <row r="49" spans="1:1" s="18" customFormat="1" ht="18" customHeight="1">
      <c r="A49" s="44"/>
    </row>
    <row r="50" spans="1:1" s="18" customFormat="1" ht="18" customHeight="1">
      <c r="A50" s="44"/>
    </row>
    <row r="51" spans="1:1" s="18" customFormat="1" ht="18" customHeight="1">
      <c r="A51" s="44"/>
    </row>
    <row r="52" spans="1:1" s="18" customFormat="1" ht="18" customHeight="1">
      <c r="A52" s="44"/>
    </row>
    <row r="53" spans="1:1" s="18" customFormat="1" ht="18" customHeight="1">
      <c r="A53" s="44"/>
    </row>
    <row r="54" spans="1:1" s="18" customFormat="1" ht="18" customHeight="1">
      <c r="A54" s="44"/>
    </row>
    <row r="55" spans="1:1" s="18" customFormat="1" ht="18" customHeight="1">
      <c r="A55" s="44"/>
    </row>
    <row r="56" spans="1:1" s="18" customFormat="1" ht="18" customHeight="1">
      <c r="A56" s="44"/>
    </row>
    <row r="57" spans="1:1" s="18" customFormat="1" ht="18" customHeight="1">
      <c r="A57" s="44"/>
    </row>
    <row r="58" spans="1:1" s="18" customFormat="1" ht="18" customHeight="1">
      <c r="A58" s="44"/>
    </row>
    <row r="59" spans="1:1" s="18" customFormat="1" ht="18" customHeight="1">
      <c r="A59" s="44"/>
    </row>
    <row r="60" spans="1:1" s="18" customFormat="1" ht="18" customHeight="1">
      <c r="A60" s="44"/>
    </row>
    <row r="61" spans="1:1" s="18" customFormat="1" ht="18" customHeight="1">
      <c r="A61" s="44"/>
    </row>
    <row r="62" spans="1:1" s="18" customFormat="1" ht="18" customHeight="1">
      <c r="A62" s="45"/>
    </row>
    <row r="63" spans="1:1" ht="22" customHeight="1"/>
  </sheetData>
  <mergeCells count="1">
    <mergeCell ref="E1:F1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78" orientation="landscape" copies="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showGridLines="0" tabSelected="1" topLeftCell="A2" workbookViewId="0">
      <selection sqref="A1:C35"/>
    </sheetView>
  </sheetViews>
  <sheetFormatPr baseColWidth="10" defaultColWidth="8.796875" defaultRowHeight="13"/>
  <cols>
    <col min="1" max="1" width="53.3984375" customWidth="1"/>
    <col min="2" max="2" width="26.3984375" customWidth="1"/>
    <col min="3" max="3" width="19.796875" customWidth="1"/>
  </cols>
  <sheetData>
    <row r="1" spans="1:3" ht="35" customHeight="1">
      <c r="A1" s="1" t="s">
        <v>15</v>
      </c>
    </row>
    <row r="2" spans="1:3" ht="25" customHeight="1" thickBot="1">
      <c r="A2" s="1"/>
    </row>
    <row r="3" spans="1:3" ht="30" customHeight="1" thickBot="1">
      <c r="A3" s="42" t="s">
        <v>13</v>
      </c>
      <c r="B3" s="68" t="s">
        <v>114</v>
      </c>
      <c r="C3" s="124" t="s">
        <v>132</v>
      </c>
    </row>
    <row r="4" spans="1:3" ht="20" customHeight="1" thickBot="1">
      <c r="A4" s="85" t="s">
        <v>25</v>
      </c>
      <c r="B4" s="86">
        <v>200</v>
      </c>
      <c r="C4" s="123">
        <v>50</v>
      </c>
    </row>
    <row r="5" spans="1:3" ht="20" customHeight="1" thickBot="1">
      <c r="A5" s="87" t="s">
        <v>26</v>
      </c>
      <c r="B5" s="70">
        <f>16500+4100</f>
        <v>20600</v>
      </c>
      <c r="C5" s="123">
        <v>24643</v>
      </c>
    </row>
    <row r="6" spans="1:3" ht="20" customHeight="1" thickBot="1">
      <c r="A6" s="87" t="s">
        <v>133</v>
      </c>
      <c r="B6" s="70">
        <v>20000</v>
      </c>
      <c r="C6" s="123">
        <v>38342</v>
      </c>
    </row>
    <row r="7" spans="1:3" ht="20" customHeight="1" thickBot="1">
      <c r="A7" s="87" t="s">
        <v>87</v>
      </c>
      <c r="B7" s="70">
        <v>30990</v>
      </c>
      <c r="C7" s="123">
        <v>30625</v>
      </c>
    </row>
    <row r="8" spans="1:3" ht="20" customHeight="1" thickBot="1">
      <c r="A8" s="87" t="s">
        <v>84</v>
      </c>
      <c r="B8" s="70">
        <v>300</v>
      </c>
      <c r="C8" s="123">
        <v>0</v>
      </c>
    </row>
    <row r="9" spans="1:3" ht="20" customHeight="1" thickBot="1">
      <c r="A9" s="87" t="s">
        <v>136</v>
      </c>
      <c r="B9" s="70">
        <f>B13+B12+B11+B10</f>
        <v>320000</v>
      </c>
      <c r="C9" s="123">
        <v>328359.49</v>
      </c>
    </row>
    <row r="10" spans="1:3" ht="20" customHeight="1" thickBot="1">
      <c r="A10" s="41" t="s">
        <v>137</v>
      </c>
      <c r="B10" s="71">
        <v>25000</v>
      </c>
      <c r="C10" s="122">
        <v>28359.49</v>
      </c>
    </row>
    <row r="11" spans="1:3" ht="20" customHeight="1" thickBot="1">
      <c r="A11" s="41" t="s">
        <v>135</v>
      </c>
      <c r="B11" s="71">
        <v>195000</v>
      </c>
      <c r="C11" s="122">
        <v>200000</v>
      </c>
    </row>
    <row r="12" spans="1:3" ht="20" customHeight="1" thickBot="1">
      <c r="A12" s="41" t="s">
        <v>134</v>
      </c>
      <c r="B12" s="71">
        <v>100000</v>
      </c>
      <c r="C12" s="122">
        <v>100000</v>
      </c>
    </row>
    <row r="13" spans="1:3" ht="20" customHeight="1" thickBot="1">
      <c r="A13" s="41"/>
      <c r="B13" s="71"/>
      <c r="C13" s="122"/>
    </row>
    <row r="14" spans="1:3" ht="20" customHeight="1" thickBot="1">
      <c r="A14" s="39" t="s">
        <v>85</v>
      </c>
      <c r="B14" s="70">
        <f>B16+B15</f>
        <v>12300</v>
      </c>
      <c r="C14" s="123">
        <v>9700</v>
      </c>
    </row>
    <row r="15" spans="1:3" ht="20" customHeight="1" thickBot="1">
      <c r="A15" s="41" t="s">
        <v>105</v>
      </c>
      <c r="B15" s="84">
        <v>7300</v>
      </c>
      <c r="C15" s="123"/>
    </row>
    <row r="16" spans="1:3" ht="20" customHeight="1" thickBot="1">
      <c r="A16" s="41" t="s">
        <v>106</v>
      </c>
      <c r="B16" s="84">
        <v>5000</v>
      </c>
      <c r="C16" s="122"/>
    </row>
    <row r="17" spans="1:5" ht="20" customHeight="1" thickBot="1">
      <c r="A17" s="39" t="s">
        <v>119</v>
      </c>
      <c r="B17" s="70">
        <v>585000</v>
      </c>
      <c r="C17" s="123">
        <v>595024.21</v>
      </c>
    </row>
    <row r="18" spans="1:5" ht="20" customHeight="1" thickBot="1">
      <c r="A18" s="39" t="s">
        <v>86</v>
      </c>
      <c r="B18" s="70">
        <v>450</v>
      </c>
      <c r="C18" s="122"/>
    </row>
    <row r="19" spans="1:5" ht="20" customHeight="1" thickBot="1">
      <c r="A19" s="114" t="s">
        <v>146</v>
      </c>
      <c r="B19" s="70"/>
      <c r="C19" s="123">
        <v>144.66</v>
      </c>
    </row>
    <row r="20" spans="1:5" ht="20" customHeight="1" thickBot="1">
      <c r="A20" s="114" t="s">
        <v>147</v>
      </c>
      <c r="B20" s="70"/>
      <c r="C20" s="123">
        <v>37847.33</v>
      </c>
    </row>
    <row r="21" spans="1:5" ht="20" customHeight="1" thickBot="1">
      <c r="A21" s="114" t="s">
        <v>149</v>
      </c>
      <c r="B21" s="70"/>
      <c r="C21" s="123">
        <v>37500</v>
      </c>
    </row>
    <row r="22" spans="1:5" ht="20" customHeight="1" thickBot="1">
      <c r="A22" s="114" t="s">
        <v>148</v>
      </c>
      <c r="B22" s="70"/>
      <c r="C22" s="123">
        <v>-98799.79</v>
      </c>
    </row>
    <row r="23" spans="1:5" ht="20" customHeight="1" thickBot="1">
      <c r="A23" s="82" t="s">
        <v>150</v>
      </c>
      <c r="B23" s="70"/>
      <c r="C23" s="123">
        <v>80</v>
      </c>
    </row>
    <row r="24" spans="1:5" ht="25" customHeight="1" thickBot="1">
      <c r="A24" s="43" t="s">
        <v>37</v>
      </c>
      <c r="B24" s="128">
        <f>B4+B5+B6+B7+B8+B9+B14+B17+B18+B23</f>
        <v>989840</v>
      </c>
      <c r="C24" s="125">
        <f>SUM(C4,C5,C6,C7,C9,C14,C17,C19,C20,C21,C22,C23)</f>
        <v>1003515.8999999999</v>
      </c>
    </row>
    <row r="25" spans="1:5" ht="20" customHeight="1">
      <c r="A25" s="31"/>
      <c r="C25" s="120"/>
    </row>
    <row r="26" spans="1:5" ht="20" customHeight="1">
      <c r="A26" s="57"/>
      <c r="C26" s="120"/>
    </row>
    <row r="27" spans="1:5" ht="20" customHeight="1" thickBot="1">
      <c r="A27" s="30"/>
      <c r="C27" s="120"/>
    </row>
    <row r="28" spans="1:5" ht="25" customHeight="1" thickBot="1">
      <c r="A28" s="2" t="s">
        <v>14</v>
      </c>
      <c r="B28" s="104" t="s">
        <v>114</v>
      </c>
      <c r="C28" s="120"/>
    </row>
    <row r="29" spans="1:5" ht="30" customHeight="1" thickBot="1">
      <c r="A29" s="52" t="s">
        <v>38</v>
      </c>
      <c r="B29" s="105">
        <f>B24</f>
        <v>989840</v>
      </c>
      <c r="C29" s="127">
        <v>1003515.9</v>
      </c>
      <c r="E29" s="23"/>
    </row>
    <row r="30" spans="1:5" ht="30" customHeight="1" thickBot="1">
      <c r="A30" s="12" t="s">
        <v>59</v>
      </c>
      <c r="B30" s="103">
        <v>989840</v>
      </c>
      <c r="C30" s="127">
        <f>rozpočet3!G24</f>
        <v>981809.12</v>
      </c>
    </row>
    <row r="31" spans="1:5" ht="30" customHeight="1" thickBot="1">
      <c r="A31" s="32" t="s">
        <v>145</v>
      </c>
      <c r="B31" s="102">
        <v>0</v>
      </c>
      <c r="C31" s="125">
        <f>C29-C30</f>
        <v>21706.780000000028</v>
      </c>
    </row>
    <row r="33" spans="1:4">
      <c r="A33" s="113" t="s">
        <v>151</v>
      </c>
    </row>
    <row r="34" spans="1:4">
      <c r="A34" s="202" t="s">
        <v>152</v>
      </c>
      <c r="B34" s="202"/>
    </row>
    <row r="35" spans="1:4">
      <c r="A35" s="113" t="s">
        <v>153</v>
      </c>
    </row>
    <row r="36" spans="1:4">
      <c r="A36" s="178"/>
      <c r="B36" s="178"/>
      <c r="C36" s="178"/>
      <c r="D36" s="178"/>
    </row>
  </sheetData>
  <mergeCells count="2">
    <mergeCell ref="A34:B34"/>
    <mergeCell ref="A36:D3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2023-04-26T10:18:25Z</cp:lastPrinted>
  <dcterms:created xsi:type="dcterms:W3CDTF">1997-01-06T21:49:28Z</dcterms:created>
  <dcterms:modified xsi:type="dcterms:W3CDTF">2023-05-03T09:18:23Z</dcterms:modified>
</cp:coreProperties>
</file>